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<sst xmlns="http://schemas.openxmlformats.org/spreadsheetml/2006/main" count="123" uniqueCount="109">
  <si>
    <t>■設定：　家族4人（夫婦35歳、小学生、保育園）が不自由なく暮らせる</t>
  </si>
  <si>
    <t>大項目</t>
  </si>
  <si>
    <t>中項目</t>
  </si>
  <si>
    <t>小項目</t>
  </si>
  <si>
    <t>くらし・しごと・かせぎ　を満たす新しい生き方</t>
  </si>
  <si>
    <t>食費</t>
  </si>
  <si>
    <t>住居</t>
  </si>
  <si>
    <t>年間総費用</t>
  </si>
  <si>
    <t>交通費</t>
  </si>
  <si>
    <t>家賃</t>
  </si>
  <si>
    <t>通信料</t>
  </si>
  <si>
    <t>自炊用</t>
  </si>
  <si>
    <t>外食</t>
  </si>
  <si>
    <t>飲み代</t>
  </si>
  <si>
    <t>米</t>
  </si>
  <si>
    <t>肉</t>
  </si>
  <si>
    <t>野菜</t>
  </si>
  <si>
    <t>調味料</t>
  </si>
  <si>
    <t>その他</t>
  </si>
  <si>
    <t>魚</t>
  </si>
  <si>
    <t>菓子</t>
  </si>
  <si>
    <t>家族</t>
  </si>
  <si>
    <t>電車</t>
  </si>
  <si>
    <t>車</t>
  </si>
  <si>
    <t>車両購入</t>
  </si>
  <si>
    <t>保険</t>
  </si>
  <si>
    <t>車検</t>
  </si>
  <si>
    <t>旅行</t>
  </si>
  <si>
    <t>衣服</t>
  </si>
  <si>
    <t>教育</t>
  </si>
  <si>
    <t>学費</t>
  </si>
  <si>
    <t>小学校</t>
  </si>
  <si>
    <t>保育園</t>
  </si>
  <si>
    <t>積立</t>
  </si>
  <si>
    <t>娯楽費</t>
  </si>
  <si>
    <t>住宅ローン</t>
  </si>
  <si>
    <t>酒</t>
  </si>
  <si>
    <t>月額</t>
  </si>
  <si>
    <t>レンタカー</t>
  </si>
  <si>
    <t>税金</t>
  </si>
  <si>
    <t>鶏を飼う</t>
  </si>
  <si>
    <t>暮らしが楽しいので、あまりいらない</t>
  </si>
  <si>
    <t>セルフビルド 600万円で30年返済</t>
  </si>
  <si>
    <t>ホームパーティーをメインに</t>
  </si>
  <si>
    <t>貰い物が多い</t>
  </si>
  <si>
    <t>家庭菜園＋ぶつぶつ交換</t>
  </si>
  <si>
    <t>味噌、塩は手作り、他はぶつぶつ交換</t>
  </si>
  <si>
    <t>ぶつぶつ交換</t>
  </si>
  <si>
    <t>自宅で子育て</t>
  </si>
  <si>
    <t>ぶつぶつ交換＋手作り</t>
  </si>
  <si>
    <t>都内を抜けたくて毎月ドライブ</t>
  </si>
  <si>
    <t>スーツ、制服等</t>
  </si>
  <si>
    <t>2か月に1回、松江に1泊4人</t>
  </si>
  <si>
    <t>あまり娯楽がない</t>
  </si>
  <si>
    <t>区費</t>
  </si>
  <si>
    <t>税金等</t>
  </si>
  <si>
    <t>所得税</t>
  </si>
  <si>
    <t>地区</t>
  </si>
  <si>
    <t>生命保険</t>
  </si>
  <si>
    <t>住民税</t>
  </si>
  <si>
    <t>卵</t>
  </si>
  <si>
    <t>水道光熱費</t>
  </si>
  <si>
    <t>月10キロ</t>
  </si>
  <si>
    <t>月10キロ</t>
  </si>
  <si>
    <t>週１回、5000円</t>
  </si>
  <si>
    <t>週１回、5000円</t>
  </si>
  <si>
    <r>
      <t>週2回、</t>
    </r>
    <r>
      <rPr>
        <sz val="11"/>
        <color theme="1"/>
        <rFont val="Calibri"/>
        <family val="3"/>
      </rPr>
      <t>500円</t>
    </r>
  </si>
  <si>
    <t>月2回、500円</t>
  </si>
  <si>
    <t>週2回、1000円</t>
  </si>
  <si>
    <t>週2回、1000円</t>
  </si>
  <si>
    <t>週2回、200円のパック1つ</t>
  </si>
  <si>
    <t>週2回、200円のパック1つ</t>
  </si>
  <si>
    <t>週1回、1000円</t>
  </si>
  <si>
    <t>週1回、1000円</t>
  </si>
  <si>
    <t>週2回、500円</t>
  </si>
  <si>
    <t>週2回、500円</t>
  </si>
  <si>
    <t>週１回、6000円</t>
  </si>
  <si>
    <t>水道5000円、電気7000円、ガス5000円</t>
  </si>
  <si>
    <t>水道5000円、電気7000円、ガス5000円</t>
  </si>
  <si>
    <t>携帯7000円×2台＋インターネット5000円</t>
  </si>
  <si>
    <t>携帯7000円×2台＋インターネット5000円</t>
  </si>
  <si>
    <r>
      <t>通勤定期1</t>
    </r>
    <r>
      <rPr>
        <sz val="11"/>
        <color theme="1"/>
        <rFont val="Calibri"/>
        <family val="3"/>
      </rPr>
      <t>0000円×2人</t>
    </r>
  </si>
  <si>
    <t>仮</t>
  </si>
  <si>
    <t>マンションの共益費</t>
  </si>
  <si>
    <t>区費</t>
  </si>
  <si>
    <t>いろいろと娯楽がほしい</t>
  </si>
  <si>
    <t>週1回、500円</t>
  </si>
  <si>
    <t>釣りか貰い物</t>
  </si>
  <si>
    <t>釣りか貰い物</t>
  </si>
  <si>
    <t>週1回、4000円</t>
  </si>
  <si>
    <t>薪を使ったりで節約</t>
  </si>
  <si>
    <t>田んぼ作る経費</t>
  </si>
  <si>
    <t>手作りやぶつぶつ交換</t>
  </si>
  <si>
    <t>任意保険</t>
  </si>
  <si>
    <t>2年に1回7万円を2台</t>
  </si>
  <si>
    <r>
      <t>2年に1回7万円を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台</t>
    </r>
  </si>
  <si>
    <r>
      <t>30万円の中古軽自動車を5年乗る　夫婦で</t>
    </r>
    <r>
      <rPr>
        <sz val="11"/>
        <color indexed="8"/>
        <rFont val="ＭＳ Ｐゴシック"/>
        <family val="3"/>
      </rPr>
      <t>2台</t>
    </r>
  </si>
  <si>
    <t>30万円の中古軽自動車を5年乗る　夫婦でシェア</t>
  </si>
  <si>
    <t>年1万円を2台</t>
  </si>
  <si>
    <r>
      <t>年1万円を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台</t>
    </r>
  </si>
  <si>
    <t>年に1回海外旅行をしっかり</t>
  </si>
  <si>
    <t>ライフスタイル</t>
  </si>
  <si>
    <t>子どもを保育園に預け
共働き</t>
  </si>
  <si>
    <t>子どもを保育園に預け
共働き</t>
  </si>
  <si>
    <t>夫婦で一緒に働き、自給・贈与・貨幣経済を回す</t>
  </si>
  <si>
    <t>③くらし・しごと・かせぎを満たす生き方＠海士</t>
  </si>
  <si>
    <t>②いまの海士</t>
  </si>
  <si>
    <t>①東京</t>
  </si>
  <si>
    <t>④あなたが必要なお金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</si>
</sst>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38" fontId="0" fillId="14" borderId="10" xfId="48" applyFont="1" applyFill="1" applyBorder="1" applyAlignment="1">
      <alignment vertical="center" wrapText="1"/>
    </xf>
    <xf numFmtId="38" fontId="0" fillId="19" borderId="10" xfId="48" applyFont="1" applyFill="1" applyBorder="1" applyAlignment="1">
      <alignment vertical="center" wrapText="1"/>
    </xf>
    <xf numFmtId="38" fontId="0" fillId="11" borderId="10" xfId="48" applyFont="1" applyFill="1" applyBorder="1" applyAlignment="1">
      <alignment vertical="center" wrapText="1"/>
    </xf>
    <xf numFmtId="38" fontId="36" fillId="14" borderId="10" xfId="48" applyFont="1" applyFill="1" applyBorder="1" applyAlignment="1">
      <alignment vertical="center" wrapText="1"/>
    </xf>
    <xf numFmtId="38" fontId="36" fillId="19" borderId="10" xfId="48" applyFont="1" applyFill="1" applyBorder="1" applyAlignment="1">
      <alignment vertical="center" wrapText="1"/>
    </xf>
    <xf numFmtId="38" fontId="36" fillId="11" borderId="10" xfId="48" applyFont="1" applyFill="1" applyBorder="1" applyAlignment="1">
      <alignment vertical="center" wrapText="1"/>
    </xf>
    <xf numFmtId="38" fontId="31" fillId="14" borderId="10" xfId="48" applyFont="1" applyFill="1" applyBorder="1" applyAlignment="1">
      <alignment vertical="center" wrapText="1"/>
    </xf>
    <xf numFmtId="38" fontId="31" fillId="19" borderId="10" xfId="48" applyFont="1" applyFill="1" applyBorder="1" applyAlignment="1">
      <alignment vertical="center" wrapText="1"/>
    </xf>
    <xf numFmtId="38" fontId="31" fillId="11" borderId="10" xfId="48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38" fontId="31" fillId="14" borderId="11" xfId="48" applyFont="1" applyFill="1" applyBorder="1" applyAlignment="1">
      <alignment vertical="center" wrapText="1"/>
    </xf>
    <xf numFmtId="38" fontId="0" fillId="14" borderId="11" xfId="48" applyFont="1" applyFill="1" applyBorder="1" applyAlignment="1">
      <alignment vertical="center" wrapText="1"/>
    </xf>
    <xf numFmtId="38" fontId="31" fillId="19" borderId="11" xfId="48" applyFont="1" applyFill="1" applyBorder="1" applyAlignment="1">
      <alignment vertical="center" wrapText="1"/>
    </xf>
    <xf numFmtId="38" fontId="0" fillId="19" borderId="11" xfId="48" applyFont="1" applyFill="1" applyBorder="1" applyAlignment="1">
      <alignment vertical="center" wrapText="1"/>
    </xf>
    <xf numFmtId="38" fontId="31" fillId="11" borderId="11" xfId="48" applyFont="1" applyFill="1" applyBorder="1" applyAlignment="1">
      <alignment vertical="center" wrapText="1"/>
    </xf>
    <xf numFmtId="38" fontId="0" fillId="11" borderId="11" xfId="48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0" fillId="14" borderId="12" xfId="48" applyFont="1" applyFill="1" applyBorder="1" applyAlignment="1">
      <alignment vertical="center" wrapText="1"/>
    </xf>
    <xf numFmtId="38" fontId="0" fillId="19" borderId="12" xfId="48" applyFont="1" applyFill="1" applyBorder="1" applyAlignment="1">
      <alignment vertical="center" wrapText="1"/>
    </xf>
    <xf numFmtId="38" fontId="0" fillId="11" borderId="12" xfId="48" applyFont="1" applyFill="1" applyBorder="1" applyAlignment="1">
      <alignment vertical="center" wrapText="1"/>
    </xf>
    <xf numFmtId="38" fontId="0" fillId="14" borderId="10" xfId="48" applyFont="1" applyFill="1" applyBorder="1" applyAlignment="1">
      <alignment vertical="center" wrapText="1"/>
    </xf>
    <xf numFmtId="38" fontId="0" fillId="19" borderId="10" xfId="48" applyFont="1" applyFill="1" applyBorder="1" applyAlignment="1">
      <alignment vertical="center" wrapText="1"/>
    </xf>
    <xf numFmtId="38" fontId="0" fillId="14" borderId="12" xfId="48" applyFont="1" applyFill="1" applyBorder="1" applyAlignment="1">
      <alignment vertical="center" wrapText="1"/>
    </xf>
    <xf numFmtId="38" fontId="0" fillId="11" borderId="10" xfId="48" applyFont="1" applyFill="1" applyBorder="1" applyAlignment="1">
      <alignment vertical="center" wrapText="1"/>
    </xf>
    <xf numFmtId="38" fontId="0" fillId="9" borderId="10" xfId="48" applyFont="1" applyFill="1" applyBorder="1" applyAlignment="1">
      <alignment vertical="center" wrapText="1"/>
    </xf>
    <xf numFmtId="38" fontId="36" fillId="9" borderId="10" xfId="48" applyFont="1" applyFill="1" applyBorder="1" applyAlignment="1">
      <alignment vertical="center" wrapText="1"/>
    </xf>
    <xf numFmtId="38" fontId="31" fillId="9" borderId="10" xfId="48" applyFont="1" applyFill="1" applyBorder="1" applyAlignment="1">
      <alignment vertical="center" wrapText="1"/>
    </xf>
    <xf numFmtId="38" fontId="31" fillId="9" borderId="11" xfId="48" applyFont="1" applyFill="1" applyBorder="1" applyAlignment="1">
      <alignment vertical="center" wrapText="1"/>
    </xf>
    <xf numFmtId="38" fontId="0" fillId="9" borderId="11" xfId="48" applyFont="1" applyFill="1" applyBorder="1" applyAlignment="1">
      <alignment vertical="center" wrapText="1"/>
    </xf>
    <xf numFmtId="38" fontId="0" fillId="9" borderId="12" xfId="48" applyFont="1" applyFill="1" applyBorder="1" applyAlignment="1">
      <alignment vertical="center" wrapText="1"/>
    </xf>
    <xf numFmtId="0" fontId="31" fillId="9" borderId="13" xfId="0" applyFont="1" applyFill="1" applyBorder="1" applyAlignment="1">
      <alignment vertical="center" wrapText="1"/>
    </xf>
    <xf numFmtId="0" fontId="31" fillId="9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1" fillId="14" borderId="13" xfId="0" applyFont="1" applyFill="1" applyBorder="1" applyAlignment="1">
      <alignment vertical="center" wrapText="1"/>
    </xf>
    <xf numFmtId="0" fontId="31" fillId="14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1" fillId="11" borderId="13" xfId="0" applyFont="1" applyFill="1" applyBorder="1" applyAlignment="1">
      <alignment vertical="center" wrapText="1"/>
    </xf>
    <xf numFmtId="0" fontId="31" fillId="11" borderId="14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1" fillId="19" borderId="13" xfId="0" applyFont="1" applyFill="1" applyBorder="1" applyAlignment="1">
      <alignment vertical="center" wrapText="1"/>
    </xf>
    <xf numFmtId="0" fontId="31" fillId="19" borderId="14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1" fillId="14" borderId="13" xfId="0" applyFont="1" applyFill="1" applyBorder="1" applyAlignment="1">
      <alignment horizontal="center" vertical="center" wrapText="1"/>
    </xf>
    <xf numFmtId="0" fontId="31" fillId="14" borderId="14" xfId="0" applyFont="1" applyFill="1" applyBorder="1" applyAlignment="1">
      <alignment horizontal="center" vertical="center" wrapText="1"/>
    </xf>
    <xf numFmtId="0" fontId="31" fillId="19" borderId="13" xfId="0" applyFont="1" applyFill="1" applyBorder="1" applyAlignment="1">
      <alignment horizontal="center" vertical="center" wrapText="1"/>
    </xf>
    <xf numFmtId="0" fontId="31" fillId="19" borderId="14" xfId="0" applyFont="1" applyFill="1" applyBorder="1" applyAlignment="1">
      <alignment horizontal="center" vertical="center" wrapText="1"/>
    </xf>
    <xf numFmtId="0" fontId="31" fillId="11" borderId="13" xfId="0" applyFont="1" applyFill="1" applyBorder="1" applyAlignment="1">
      <alignment horizontal="center" vertical="center" wrapText="1"/>
    </xf>
    <xf numFmtId="0" fontId="31" fillId="11" borderId="14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5"/>
  <cols>
    <col min="1" max="1" width="11.8515625" style="13" customWidth="1"/>
    <col min="2" max="3" width="9.7109375" style="13" customWidth="1"/>
    <col min="4" max="4" width="11.28125" style="13" bestFit="1" customWidth="1"/>
    <col min="5" max="5" width="15.7109375" style="13" customWidth="1"/>
    <col min="6" max="6" width="11.28125" style="13" bestFit="1" customWidth="1"/>
    <col min="7" max="7" width="15.7109375" style="13" customWidth="1"/>
    <col min="8" max="8" width="11.28125" style="13" bestFit="1" customWidth="1"/>
    <col min="9" max="9" width="15.7109375" style="13" customWidth="1"/>
    <col min="10" max="10" width="11.28125" style="13" bestFit="1" customWidth="1"/>
    <col min="11" max="11" width="15.7109375" style="13" customWidth="1"/>
    <col min="12" max="16384" width="8.8515625" style="13" customWidth="1"/>
  </cols>
  <sheetData>
    <row r="1" ht="12.75">
      <c r="A1" s="13" t="s">
        <v>4</v>
      </c>
    </row>
    <row r="3" ht="12.75">
      <c r="A3" s="13" t="s">
        <v>0</v>
      </c>
    </row>
    <row r="6" spans="1:11" s="1" customFormat="1" ht="46.5" customHeight="1">
      <c r="A6" s="2" t="s">
        <v>1</v>
      </c>
      <c r="B6" s="2" t="s">
        <v>2</v>
      </c>
      <c r="C6" s="2" t="s">
        <v>3</v>
      </c>
      <c r="D6" s="40" t="s">
        <v>107</v>
      </c>
      <c r="E6" s="41"/>
      <c r="F6" s="53" t="s">
        <v>106</v>
      </c>
      <c r="G6" s="54"/>
      <c r="H6" s="49" t="s">
        <v>105</v>
      </c>
      <c r="I6" s="50"/>
      <c r="J6" s="34" t="s">
        <v>108</v>
      </c>
      <c r="K6" s="35"/>
    </row>
    <row r="7" spans="1:11" s="1" customFormat="1" ht="46.5" customHeight="1">
      <c r="A7" s="55" t="s">
        <v>101</v>
      </c>
      <c r="B7" s="56"/>
      <c r="C7" s="57"/>
      <c r="D7" s="58" t="s">
        <v>102</v>
      </c>
      <c r="E7" s="59"/>
      <c r="F7" s="60" t="s">
        <v>103</v>
      </c>
      <c r="G7" s="61"/>
      <c r="H7" s="62" t="s">
        <v>104</v>
      </c>
      <c r="I7" s="63"/>
      <c r="J7" s="64"/>
      <c r="K7" s="65"/>
    </row>
    <row r="8" spans="1:11" s="1" customFormat="1" ht="12.75">
      <c r="A8" s="2" t="s">
        <v>37</v>
      </c>
      <c r="B8" s="2"/>
      <c r="C8" s="2"/>
      <c r="D8" s="3">
        <f>D10+D22+D27+D36+D38+D47</f>
        <v>449600</v>
      </c>
      <c r="E8" s="3"/>
      <c r="F8" s="4">
        <f>F10+F22+F27+F36+F38+F47</f>
        <v>307600</v>
      </c>
      <c r="G8" s="4"/>
      <c r="H8" s="5">
        <f>H10+H22+H27+H36+H38+H47</f>
        <v>209416.6666666667</v>
      </c>
      <c r="I8" s="5"/>
      <c r="J8" s="28">
        <f>J10+J22+J27+J36+J38+J47</f>
        <v>0</v>
      </c>
      <c r="K8" s="28"/>
    </row>
    <row r="9" spans="1:11" s="1" customFormat="1" ht="12.75">
      <c r="A9" s="2" t="s">
        <v>7</v>
      </c>
      <c r="B9" s="2"/>
      <c r="C9" s="2"/>
      <c r="D9" s="6">
        <f>D8*12</f>
        <v>5395200</v>
      </c>
      <c r="E9" s="3"/>
      <c r="F9" s="7">
        <f>F8*12</f>
        <v>3691200</v>
      </c>
      <c r="G9" s="4"/>
      <c r="H9" s="8">
        <f>H8*12</f>
        <v>2513000</v>
      </c>
      <c r="I9" s="8"/>
      <c r="J9" s="29">
        <f>J8*12</f>
        <v>0</v>
      </c>
      <c r="K9" s="29"/>
    </row>
    <row r="10" spans="1:11" s="1" customFormat="1" ht="12.75">
      <c r="A10" s="36" t="s">
        <v>5</v>
      </c>
      <c r="B10" s="47"/>
      <c r="C10" s="48"/>
      <c r="D10" s="9">
        <f>SUM(D11:D21)</f>
        <v>83600</v>
      </c>
      <c r="E10" s="3"/>
      <c r="F10" s="10">
        <f>SUM(F11:F21)</f>
        <v>66600</v>
      </c>
      <c r="G10" s="4"/>
      <c r="H10" s="11">
        <f>SUM(H11:H21)</f>
        <v>26000</v>
      </c>
      <c r="I10" s="5"/>
      <c r="J10" s="30">
        <f>SUM(J11:J21)</f>
        <v>0</v>
      </c>
      <c r="K10" s="28"/>
    </row>
    <row r="11" spans="1:11" s="1" customFormat="1" ht="12.75">
      <c r="A11" s="51"/>
      <c r="B11" s="52" t="s">
        <v>11</v>
      </c>
      <c r="C11" s="2" t="s">
        <v>14</v>
      </c>
      <c r="D11" s="3">
        <f>500*10</f>
        <v>5000</v>
      </c>
      <c r="E11" s="24" t="s">
        <v>63</v>
      </c>
      <c r="F11" s="4">
        <f>500*10</f>
        <v>5000</v>
      </c>
      <c r="G11" s="4" t="s">
        <v>62</v>
      </c>
      <c r="H11" s="5">
        <v>1000</v>
      </c>
      <c r="I11" s="27" t="s">
        <v>91</v>
      </c>
      <c r="J11" s="28"/>
      <c r="K11" s="28"/>
    </row>
    <row r="12" spans="1:11" s="1" customFormat="1" ht="12.75">
      <c r="A12" s="51"/>
      <c r="B12" s="52"/>
      <c r="C12" s="2" t="s">
        <v>15</v>
      </c>
      <c r="D12" s="3">
        <f>500*2*4</f>
        <v>4000</v>
      </c>
      <c r="E12" s="24" t="s">
        <v>66</v>
      </c>
      <c r="F12" s="4">
        <f>500*1*4</f>
        <v>2000</v>
      </c>
      <c r="G12" s="25" t="s">
        <v>86</v>
      </c>
      <c r="H12" s="5">
        <v>0</v>
      </c>
      <c r="I12" s="5" t="s">
        <v>40</v>
      </c>
      <c r="J12" s="28"/>
      <c r="K12" s="28"/>
    </row>
    <row r="13" spans="1:11" s="1" customFormat="1" ht="12.75">
      <c r="A13" s="51"/>
      <c r="B13" s="52"/>
      <c r="C13" s="2" t="s">
        <v>19</v>
      </c>
      <c r="D13" s="3">
        <f>500*2</f>
        <v>1000</v>
      </c>
      <c r="E13" s="24" t="s">
        <v>67</v>
      </c>
      <c r="F13" s="4">
        <v>0</v>
      </c>
      <c r="G13" s="25" t="s">
        <v>88</v>
      </c>
      <c r="H13" s="5">
        <v>0</v>
      </c>
      <c r="I13" s="27" t="s">
        <v>87</v>
      </c>
      <c r="J13" s="28"/>
      <c r="K13" s="28"/>
    </row>
    <row r="14" spans="1:11" s="1" customFormat="1" ht="26.25">
      <c r="A14" s="51"/>
      <c r="B14" s="52"/>
      <c r="C14" s="2" t="s">
        <v>60</v>
      </c>
      <c r="D14" s="3">
        <f>200*2*4</f>
        <v>1600</v>
      </c>
      <c r="E14" s="24" t="s">
        <v>71</v>
      </c>
      <c r="F14" s="4">
        <f>200*2*4</f>
        <v>1600</v>
      </c>
      <c r="G14" s="4" t="s">
        <v>70</v>
      </c>
      <c r="H14" s="5">
        <v>0</v>
      </c>
      <c r="I14" s="5" t="s">
        <v>40</v>
      </c>
      <c r="J14" s="28"/>
      <c r="K14" s="28"/>
    </row>
    <row r="15" spans="1:11" s="1" customFormat="1" ht="26.25">
      <c r="A15" s="51"/>
      <c r="B15" s="52"/>
      <c r="C15" s="2" t="s">
        <v>16</v>
      </c>
      <c r="D15" s="3">
        <f>1000*2*4</f>
        <v>8000</v>
      </c>
      <c r="E15" s="24" t="s">
        <v>69</v>
      </c>
      <c r="F15" s="4">
        <f>500*1*4</f>
        <v>2000</v>
      </c>
      <c r="G15" s="4" t="s">
        <v>44</v>
      </c>
      <c r="H15" s="5">
        <v>1000</v>
      </c>
      <c r="I15" s="5" t="s">
        <v>45</v>
      </c>
      <c r="J15" s="28"/>
      <c r="K15" s="28"/>
    </row>
    <row r="16" spans="1:11" s="1" customFormat="1" ht="39">
      <c r="A16" s="51"/>
      <c r="B16" s="52"/>
      <c r="C16" s="2" t="s">
        <v>17</v>
      </c>
      <c r="D16" s="3">
        <f>1000*1*4</f>
        <v>4000</v>
      </c>
      <c r="E16" s="24" t="s">
        <v>73</v>
      </c>
      <c r="F16" s="4">
        <f>1000*1*4</f>
        <v>4000</v>
      </c>
      <c r="G16" s="4" t="s">
        <v>72</v>
      </c>
      <c r="H16" s="5">
        <v>1000</v>
      </c>
      <c r="I16" s="5" t="s">
        <v>46</v>
      </c>
      <c r="J16" s="28"/>
      <c r="K16" s="28"/>
    </row>
    <row r="17" spans="1:11" s="1" customFormat="1" ht="26.25">
      <c r="A17" s="51"/>
      <c r="B17" s="52"/>
      <c r="C17" s="2" t="s">
        <v>20</v>
      </c>
      <c r="D17" s="3">
        <f>500*2*4</f>
        <v>4000</v>
      </c>
      <c r="E17" s="24" t="s">
        <v>75</v>
      </c>
      <c r="F17" s="4">
        <f>500*2*4</f>
        <v>4000</v>
      </c>
      <c r="G17" s="4" t="s">
        <v>74</v>
      </c>
      <c r="H17" s="5">
        <v>1000</v>
      </c>
      <c r="I17" s="27" t="s">
        <v>92</v>
      </c>
      <c r="J17" s="28"/>
      <c r="K17" s="28"/>
    </row>
    <row r="18" spans="1:11" s="1" customFormat="1" ht="12.75">
      <c r="A18" s="51"/>
      <c r="B18" s="52"/>
      <c r="C18" s="2" t="s">
        <v>36</v>
      </c>
      <c r="D18" s="3">
        <f>1000*4</f>
        <v>4000</v>
      </c>
      <c r="E18" s="24" t="s">
        <v>73</v>
      </c>
      <c r="F18" s="4">
        <f>1000*4</f>
        <v>4000</v>
      </c>
      <c r="G18" s="4" t="s">
        <v>72</v>
      </c>
      <c r="H18" s="5">
        <v>1000</v>
      </c>
      <c r="I18" s="5" t="s">
        <v>47</v>
      </c>
      <c r="J18" s="28"/>
      <c r="K18" s="28"/>
    </row>
    <row r="19" spans="1:11" s="1" customFormat="1" ht="12.75">
      <c r="A19" s="51"/>
      <c r="B19" s="52"/>
      <c r="C19" s="2" t="s">
        <v>18</v>
      </c>
      <c r="D19" s="3">
        <f>1000*2*4</f>
        <v>8000</v>
      </c>
      <c r="E19" s="24" t="s">
        <v>69</v>
      </c>
      <c r="F19" s="4">
        <f>1000*2*4</f>
        <v>8000</v>
      </c>
      <c r="G19" s="4" t="s">
        <v>68</v>
      </c>
      <c r="H19" s="5">
        <v>1000</v>
      </c>
      <c r="I19" s="5" t="s">
        <v>47</v>
      </c>
      <c r="J19" s="28"/>
      <c r="K19" s="28"/>
    </row>
    <row r="20" spans="1:11" s="1" customFormat="1" ht="26.25">
      <c r="A20" s="51"/>
      <c r="B20" s="2" t="s">
        <v>12</v>
      </c>
      <c r="C20" s="2" t="s">
        <v>21</v>
      </c>
      <c r="D20" s="3">
        <f>5000*4</f>
        <v>20000</v>
      </c>
      <c r="E20" s="24" t="s">
        <v>65</v>
      </c>
      <c r="F20" s="4">
        <f>5000*4</f>
        <v>20000</v>
      </c>
      <c r="G20" s="4" t="s">
        <v>64</v>
      </c>
      <c r="H20" s="5">
        <v>10000</v>
      </c>
      <c r="I20" s="5" t="s">
        <v>43</v>
      </c>
      <c r="J20" s="28"/>
      <c r="K20" s="28"/>
    </row>
    <row r="21" spans="1:11" s="1" customFormat="1" ht="26.25">
      <c r="A21" s="37"/>
      <c r="B21" s="2" t="s">
        <v>13</v>
      </c>
      <c r="C21" s="2"/>
      <c r="D21" s="3">
        <f>6000*4</f>
        <v>24000</v>
      </c>
      <c r="E21" s="24" t="s">
        <v>76</v>
      </c>
      <c r="F21" s="4">
        <f>4000*4</f>
        <v>16000</v>
      </c>
      <c r="G21" s="25" t="s">
        <v>89</v>
      </c>
      <c r="H21" s="5">
        <v>10000</v>
      </c>
      <c r="I21" s="5" t="s">
        <v>43</v>
      </c>
      <c r="J21" s="28"/>
      <c r="K21" s="28"/>
    </row>
    <row r="22" spans="1:11" s="1" customFormat="1" ht="12.75">
      <c r="A22" s="36" t="s">
        <v>6</v>
      </c>
      <c r="B22" s="47"/>
      <c r="C22" s="48"/>
      <c r="D22" s="9">
        <f>SUM(D23:D26)</f>
        <v>156000</v>
      </c>
      <c r="E22" s="3"/>
      <c r="F22" s="10">
        <f>SUM(F23:F26)</f>
        <v>76000</v>
      </c>
      <c r="G22" s="4"/>
      <c r="H22" s="11">
        <f>SUM(H23:H26)</f>
        <v>53666.66666666667</v>
      </c>
      <c r="I22" s="5"/>
      <c r="J22" s="30">
        <f>SUM(J23:J26)</f>
        <v>0</v>
      </c>
      <c r="K22" s="28"/>
    </row>
    <row r="23" spans="1:11" s="1" customFormat="1" ht="12.75">
      <c r="A23" s="51"/>
      <c r="B23" s="2" t="s">
        <v>9</v>
      </c>
      <c r="C23" s="2"/>
      <c r="D23" s="3">
        <v>120000</v>
      </c>
      <c r="E23" s="3"/>
      <c r="F23" s="4">
        <v>40000</v>
      </c>
      <c r="G23" s="4"/>
      <c r="H23" s="5"/>
      <c r="I23" s="5"/>
      <c r="J23" s="28"/>
      <c r="K23" s="28"/>
    </row>
    <row r="24" spans="1:11" s="1" customFormat="1" ht="39">
      <c r="A24" s="51"/>
      <c r="B24" s="12" t="s">
        <v>61</v>
      </c>
      <c r="C24" s="12"/>
      <c r="D24" s="3">
        <f>5000+7000+5000</f>
        <v>17000</v>
      </c>
      <c r="E24" s="24" t="s">
        <v>78</v>
      </c>
      <c r="F24" s="4">
        <f>5000+7000+5000</f>
        <v>17000</v>
      </c>
      <c r="G24" s="4" t="s">
        <v>77</v>
      </c>
      <c r="H24" s="5">
        <f>5000+5000+3000</f>
        <v>13000</v>
      </c>
      <c r="I24" s="27" t="s">
        <v>90</v>
      </c>
      <c r="J24" s="28"/>
      <c r="K24" s="28"/>
    </row>
    <row r="25" spans="1:11" s="1" customFormat="1" ht="26.25">
      <c r="A25" s="51"/>
      <c r="B25" s="2" t="s">
        <v>35</v>
      </c>
      <c r="C25" s="2"/>
      <c r="D25" s="3"/>
      <c r="E25" s="3"/>
      <c r="F25" s="4"/>
      <c r="G25" s="4"/>
      <c r="H25" s="5">
        <f>6000000/(30*12)*1.3</f>
        <v>21666.666666666668</v>
      </c>
      <c r="I25" s="5" t="s">
        <v>42</v>
      </c>
      <c r="J25" s="28"/>
      <c r="K25" s="28"/>
    </row>
    <row r="26" spans="1:11" s="1" customFormat="1" ht="39">
      <c r="A26" s="37"/>
      <c r="B26" s="2" t="s">
        <v>10</v>
      </c>
      <c r="C26" s="2"/>
      <c r="D26" s="3">
        <f>7000*2+5000</f>
        <v>19000</v>
      </c>
      <c r="E26" s="24" t="s">
        <v>80</v>
      </c>
      <c r="F26" s="4">
        <f>7000*2+5000</f>
        <v>19000</v>
      </c>
      <c r="G26" s="4" t="s">
        <v>79</v>
      </c>
      <c r="H26" s="5">
        <f>7000*2+5000</f>
        <v>19000</v>
      </c>
      <c r="I26" s="5" t="s">
        <v>79</v>
      </c>
      <c r="J26" s="28"/>
      <c r="K26" s="28"/>
    </row>
    <row r="27" spans="1:11" s="1" customFormat="1" ht="12.75">
      <c r="A27" s="36" t="s">
        <v>8</v>
      </c>
      <c r="B27" s="47"/>
      <c r="C27" s="48"/>
      <c r="D27" s="9">
        <f>SUM(D28:D35)</f>
        <v>50000</v>
      </c>
      <c r="E27" s="3"/>
      <c r="F27" s="10">
        <f>SUM(F28:F35)</f>
        <v>55000</v>
      </c>
      <c r="G27" s="4"/>
      <c r="H27" s="11">
        <f>SUM(H28:H35)</f>
        <v>49750</v>
      </c>
      <c r="I27" s="5"/>
      <c r="J27" s="30">
        <f>SUM(J28:J35)</f>
        <v>0</v>
      </c>
      <c r="K27" s="28"/>
    </row>
    <row r="28" spans="1:11" s="1" customFormat="1" ht="26.25">
      <c r="A28" s="51"/>
      <c r="B28" s="2" t="s">
        <v>22</v>
      </c>
      <c r="C28" s="2"/>
      <c r="D28" s="3">
        <f>10000*2</f>
        <v>20000</v>
      </c>
      <c r="E28" s="24" t="s">
        <v>81</v>
      </c>
      <c r="F28" s="4"/>
      <c r="G28" s="4"/>
      <c r="H28" s="5"/>
      <c r="I28" s="5"/>
      <c r="J28" s="28"/>
      <c r="K28" s="28"/>
    </row>
    <row r="29" spans="1:11" s="1" customFormat="1" ht="39">
      <c r="A29" s="51"/>
      <c r="B29" s="52" t="s">
        <v>23</v>
      </c>
      <c r="C29" s="2" t="s">
        <v>24</v>
      </c>
      <c r="D29" s="3"/>
      <c r="E29" s="3"/>
      <c r="F29" s="4">
        <f>300000/(5*12)*2</f>
        <v>10000</v>
      </c>
      <c r="G29" s="25" t="s">
        <v>96</v>
      </c>
      <c r="H29" s="5">
        <f>300000/(5*12)</f>
        <v>5000</v>
      </c>
      <c r="I29" s="27" t="s">
        <v>97</v>
      </c>
      <c r="J29" s="28"/>
      <c r="K29" s="28"/>
    </row>
    <row r="30" spans="1:11" s="1" customFormat="1" ht="12.75">
      <c r="A30" s="51"/>
      <c r="B30" s="52"/>
      <c r="C30" s="2" t="s">
        <v>93</v>
      </c>
      <c r="D30" s="3"/>
      <c r="E30" s="3"/>
      <c r="F30" s="4">
        <f>4000*2</f>
        <v>8000</v>
      </c>
      <c r="G30" s="4"/>
      <c r="H30" s="5">
        <f>4000</f>
        <v>4000</v>
      </c>
      <c r="I30" s="5"/>
      <c r="J30" s="28"/>
      <c r="K30" s="28"/>
    </row>
    <row r="31" spans="1:11" s="1" customFormat="1" ht="26.25">
      <c r="A31" s="51"/>
      <c r="B31" s="52"/>
      <c r="C31" s="2" t="s">
        <v>26</v>
      </c>
      <c r="D31" s="3"/>
      <c r="E31" s="3"/>
      <c r="F31" s="4">
        <f>70000/12*2/2</f>
        <v>5833.333333333333</v>
      </c>
      <c r="G31" s="25" t="s">
        <v>94</v>
      </c>
      <c r="H31" s="5">
        <f>70000/(12*2)</f>
        <v>2916.6666666666665</v>
      </c>
      <c r="I31" s="27" t="s">
        <v>95</v>
      </c>
      <c r="J31" s="28"/>
      <c r="K31" s="28"/>
    </row>
    <row r="32" spans="1:11" s="1" customFormat="1" ht="12.75">
      <c r="A32" s="51"/>
      <c r="B32" s="52"/>
      <c r="C32" s="2" t="s">
        <v>39</v>
      </c>
      <c r="D32" s="3"/>
      <c r="E32" s="3"/>
      <c r="F32" s="4">
        <f>10000*2/12</f>
        <v>1666.6666666666667</v>
      </c>
      <c r="G32" s="25" t="s">
        <v>98</v>
      </c>
      <c r="H32" s="5">
        <f>10000/12</f>
        <v>833.3333333333334</v>
      </c>
      <c r="I32" s="27" t="s">
        <v>99</v>
      </c>
      <c r="J32" s="28"/>
      <c r="K32" s="28"/>
    </row>
    <row r="33" spans="1:11" s="1" customFormat="1" ht="12.75">
      <c r="A33" s="51"/>
      <c r="B33" s="52"/>
      <c r="C33" s="2" t="s">
        <v>38</v>
      </c>
      <c r="D33" s="3">
        <v>10000</v>
      </c>
      <c r="E33" s="3"/>
      <c r="F33" s="4"/>
      <c r="G33" s="4"/>
      <c r="H33" s="5"/>
      <c r="I33" s="5"/>
      <c r="J33" s="28"/>
      <c r="K33" s="28"/>
    </row>
    <row r="34" spans="1:11" s="1" customFormat="1" ht="12.75">
      <c r="A34" s="51"/>
      <c r="B34" s="52"/>
      <c r="C34" s="2" t="s">
        <v>18</v>
      </c>
      <c r="D34" s="3"/>
      <c r="E34" s="3"/>
      <c r="F34" s="4"/>
      <c r="G34" s="4"/>
      <c r="H34" s="5"/>
      <c r="I34" s="5"/>
      <c r="J34" s="28"/>
      <c r="K34" s="28"/>
    </row>
    <row r="35" spans="1:11" s="1" customFormat="1" ht="26.25">
      <c r="A35" s="37"/>
      <c r="B35" s="2" t="s">
        <v>27</v>
      </c>
      <c r="C35" s="2"/>
      <c r="D35" s="3">
        <f>20000*1</f>
        <v>20000</v>
      </c>
      <c r="E35" s="3" t="s">
        <v>50</v>
      </c>
      <c r="F35" s="4">
        <f>(6000*4+15000+20000)*6/12</f>
        <v>29500</v>
      </c>
      <c r="G35" s="4" t="s">
        <v>52</v>
      </c>
      <c r="H35" s="5">
        <f>(6000+5000+100000)*4/12</f>
        <v>37000</v>
      </c>
      <c r="I35" s="27" t="s">
        <v>100</v>
      </c>
      <c r="J35" s="28"/>
      <c r="K35" s="28"/>
    </row>
    <row r="36" spans="1:11" s="1" customFormat="1" ht="12.75">
      <c r="A36" s="36" t="s">
        <v>28</v>
      </c>
      <c r="B36" s="47"/>
      <c r="C36" s="48"/>
      <c r="D36" s="9">
        <f>SUM(D37)</f>
        <v>40000</v>
      </c>
      <c r="E36" s="3"/>
      <c r="F36" s="10">
        <f>SUM(F37)</f>
        <v>20000</v>
      </c>
      <c r="G36" s="4"/>
      <c r="H36" s="11">
        <f>SUM(H37)</f>
        <v>10000</v>
      </c>
      <c r="I36" s="5"/>
      <c r="J36" s="30">
        <f>SUM(J37)</f>
        <v>0</v>
      </c>
      <c r="K36" s="28"/>
    </row>
    <row r="37" spans="1:11" s="1" customFormat="1" ht="26.25">
      <c r="A37" s="37"/>
      <c r="B37" s="2"/>
      <c r="C37" s="2"/>
      <c r="D37" s="3">
        <v>40000</v>
      </c>
      <c r="E37" s="3" t="s">
        <v>51</v>
      </c>
      <c r="F37" s="4">
        <v>20000</v>
      </c>
      <c r="G37" s="4"/>
      <c r="H37" s="5">
        <v>10000</v>
      </c>
      <c r="I37" s="5" t="s">
        <v>49</v>
      </c>
      <c r="J37" s="28"/>
      <c r="K37" s="28"/>
    </row>
    <row r="38" spans="1:11" s="1" customFormat="1" ht="12.75">
      <c r="A38" s="36" t="s">
        <v>29</v>
      </c>
      <c r="B38" s="47"/>
      <c r="C38" s="48"/>
      <c r="D38" s="9">
        <f>SUM(D39:D41)</f>
        <v>70000</v>
      </c>
      <c r="E38" s="3"/>
      <c r="F38" s="10">
        <f>SUM(F39:F41)</f>
        <v>70000</v>
      </c>
      <c r="G38" s="4"/>
      <c r="H38" s="11">
        <f>SUM(H39:H41)</f>
        <v>60000</v>
      </c>
      <c r="I38" s="5"/>
      <c r="J38" s="30">
        <f>SUM(J39:J41)</f>
        <v>0</v>
      </c>
      <c r="K38" s="28"/>
    </row>
    <row r="39" spans="1:11" s="1" customFormat="1" ht="12.75">
      <c r="A39" s="51"/>
      <c r="B39" s="52" t="s">
        <v>30</v>
      </c>
      <c r="C39" s="2" t="s">
        <v>31</v>
      </c>
      <c r="D39" s="3">
        <v>10000</v>
      </c>
      <c r="E39" s="24" t="s">
        <v>82</v>
      </c>
      <c r="F39" s="4">
        <v>10000</v>
      </c>
      <c r="G39" s="25" t="s">
        <v>82</v>
      </c>
      <c r="H39" s="5">
        <v>10000</v>
      </c>
      <c r="I39" s="27" t="s">
        <v>82</v>
      </c>
      <c r="J39" s="28"/>
      <c r="K39" s="28"/>
    </row>
    <row r="40" spans="1:11" s="1" customFormat="1" ht="12.75">
      <c r="A40" s="51"/>
      <c r="B40" s="52"/>
      <c r="C40" s="2" t="s">
        <v>32</v>
      </c>
      <c r="D40" s="3">
        <v>10000</v>
      </c>
      <c r="E40" s="24" t="s">
        <v>82</v>
      </c>
      <c r="F40" s="4">
        <v>10000</v>
      </c>
      <c r="G40" s="25" t="s">
        <v>82</v>
      </c>
      <c r="H40" s="5"/>
      <c r="I40" s="5" t="s">
        <v>48</v>
      </c>
      <c r="J40" s="28"/>
      <c r="K40" s="28"/>
    </row>
    <row r="41" spans="1:11" s="1" customFormat="1" ht="12.75">
      <c r="A41" s="37"/>
      <c r="B41" s="2" t="s">
        <v>33</v>
      </c>
      <c r="C41" s="2"/>
      <c r="D41" s="3">
        <v>50000</v>
      </c>
      <c r="E41" s="3"/>
      <c r="F41" s="4">
        <v>50000</v>
      </c>
      <c r="G41" s="4"/>
      <c r="H41" s="5">
        <v>50000</v>
      </c>
      <c r="I41" s="5"/>
      <c r="J41" s="28"/>
      <c r="K41" s="28"/>
    </row>
    <row r="42" spans="1:11" s="1" customFormat="1" ht="12.75">
      <c r="A42" s="42" t="s">
        <v>55</v>
      </c>
      <c r="B42" s="45"/>
      <c r="C42" s="46"/>
      <c r="D42" s="9">
        <f>SUM(D43:D46)</f>
        <v>35000</v>
      </c>
      <c r="E42" s="3"/>
      <c r="F42" s="10">
        <f>SUM(F43:F46)</f>
        <v>28000</v>
      </c>
      <c r="G42" s="4"/>
      <c r="H42" s="18">
        <f>SUM(H43:H46)</f>
        <v>20000</v>
      </c>
      <c r="I42" s="5"/>
      <c r="J42" s="31">
        <f>SUM(J43:J46)</f>
        <v>0</v>
      </c>
      <c r="K42" s="28"/>
    </row>
    <row r="43" spans="1:11" s="1" customFormat="1" ht="12.75">
      <c r="A43" s="44"/>
      <c r="B43" s="42" t="s">
        <v>39</v>
      </c>
      <c r="C43" s="2" t="s">
        <v>56</v>
      </c>
      <c r="D43" s="3">
        <v>10000</v>
      </c>
      <c r="E43" s="24"/>
      <c r="F43" s="4">
        <v>8000</v>
      </c>
      <c r="G43" s="4"/>
      <c r="H43" s="5">
        <v>5000</v>
      </c>
      <c r="I43" s="5"/>
      <c r="J43" s="28"/>
      <c r="K43" s="28"/>
    </row>
    <row r="44" spans="1:11" s="1" customFormat="1" ht="12.75">
      <c r="A44" s="44"/>
      <c r="B44" s="43"/>
      <c r="C44" s="2" t="s">
        <v>59</v>
      </c>
      <c r="D44" s="3">
        <v>15000</v>
      </c>
      <c r="E44" s="3"/>
      <c r="F44" s="4">
        <v>12000</v>
      </c>
      <c r="G44" s="4"/>
      <c r="H44" s="5">
        <v>7000</v>
      </c>
      <c r="I44" s="5"/>
      <c r="J44" s="28"/>
      <c r="K44" s="28"/>
    </row>
    <row r="45" spans="1:11" s="1" customFormat="1" ht="26.25">
      <c r="A45" s="44"/>
      <c r="B45" s="2" t="s">
        <v>57</v>
      </c>
      <c r="C45" s="2" t="s">
        <v>54</v>
      </c>
      <c r="D45" s="3">
        <v>5000</v>
      </c>
      <c r="E45" s="24" t="s">
        <v>83</v>
      </c>
      <c r="F45" s="4">
        <v>3000</v>
      </c>
      <c r="G45" s="25" t="s">
        <v>54</v>
      </c>
      <c r="H45" s="5">
        <v>3000</v>
      </c>
      <c r="I45" s="5" t="s">
        <v>84</v>
      </c>
      <c r="J45" s="28"/>
      <c r="K45" s="28"/>
    </row>
    <row r="46" spans="1:11" s="1" customFormat="1" ht="12.75">
      <c r="A46" s="43"/>
      <c r="B46" s="2" t="s">
        <v>25</v>
      </c>
      <c r="C46" s="2" t="s">
        <v>58</v>
      </c>
      <c r="D46" s="3">
        <v>5000</v>
      </c>
      <c r="E46" s="3"/>
      <c r="F46" s="4">
        <v>5000</v>
      </c>
      <c r="G46" s="4"/>
      <c r="H46" s="5">
        <v>5000</v>
      </c>
      <c r="I46" s="5"/>
      <c r="J46" s="28"/>
      <c r="K46" s="28"/>
    </row>
    <row r="47" spans="1:11" s="1" customFormat="1" ht="12.75">
      <c r="A47" s="36" t="s">
        <v>34</v>
      </c>
      <c r="B47" s="38"/>
      <c r="C47" s="39"/>
      <c r="D47" s="14">
        <f>SUM(D48)</f>
        <v>50000</v>
      </c>
      <c r="E47" s="15"/>
      <c r="F47" s="16">
        <f>SUM(F48)</f>
        <v>20000</v>
      </c>
      <c r="G47" s="17"/>
      <c r="H47" s="18">
        <f>SUM(H48)</f>
        <v>10000</v>
      </c>
      <c r="I47" s="19"/>
      <c r="J47" s="31">
        <f>SUM(J48)</f>
        <v>0</v>
      </c>
      <c r="K47" s="32"/>
    </row>
    <row r="48" spans="1:11" s="1" customFormat="1" ht="39">
      <c r="A48" s="37"/>
      <c r="B48" s="20"/>
      <c r="C48" s="20"/>
      <c r="D48" s="21">
        <v>50000</v>
      </c>
      <c r="E48" s="26" t="s">
        <v>85</v>
      </c>
      <c r="F48" s="22">
        <v>20000</v>
      </c>
      <c r="G48" s="22" t="s">
        <v>53</v>
      </c>
      <c r="H48" s="23">
        <v>10000</v>
      </c>
      <c r="I48" s="23" t="s">
        <v>41</v>
      </c>
      <c r="J48" s="33"/>
      <c r="K48" s="33"/>
    </row>
  </sheetData>
  <sheetProtection/>
  <mergeCells count="27">
    <mergeCell ref="J7:K7"/>
    <mergeCell ref="F6:G6"/>
    <mergeCell ref="A36:A37"/>
    <mergeCell ref="A7:C7"/>
    <mergeCell ref="D7:E7"/>
    <mergeCell ref="F7:G7"/>
    <mergeCell ref="H7:I7"/>
    <mergeCell ref="B10:C10"/>
    <mergeCell ref="B22:C22"/>
    <mergeCell ref="A22:A26"/>
    <mergeCell ref="A27:A35"/>
    <mergeCell ref="B27:C27"/>
    <mergeCell ref="A38:A41"/>
    <mergeCell ref="B38:C38"/>
    <mergeCell ref="B11:B19"/>
    <mergeCell ref="B29:B34"/>
    <mergeCell ref="B39:B40"/>
    <mergeCell ref="J6:K6"/>
    <mergeCell ref="A47:A48"/>
    <mergeCell ref="B47:C47"/>
    <mergeCell ref="D6:E6"/>
    <mergeCell ref="B43:B44"/>
    <mergeCell ref="A42:A46"/>
    <mergeCell ref="B42:C42"/>
    <mergeCell ref="B36:C36"/>
    <mergeCell ref="H6:I6"/>
    <mergeCell ref="A10: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Abe</dc:creator>
  <cp:keywords/>
  <dc:description/>
  <cp:lastModifiedBy>Hiroshi Abe</cp:lastModifiedBy>
  <dcterms:created xsi:type="dcterms:W3CDTF">2014-01-05T07:01:11Z</dcterms:created>
  <dcterms:modified xsi:type="dcterms:W3CDTF">2014-04-21T03:13:30Z</dcterms:modified>
  <cp:category/>
  <cp:version/>
  <cp:contentType/>
  <cp:contentStatus/>
</cp:coreProperties>
</file>